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0395" windowHeight="8445" activeTab="2"/>
  </bookViews>
  <sheets>
    <sheet name="visuel" sheetId="1" r:id="rId1"/>
    <sheet name="astrophoto" sheetId="2" r:id="rId2"/>
    <sheet name="recapitulatif et explications" sheetId="3" r:id="rId3"/>
  </sheets>
  <definedNames>
    <definedName name="introduction" localSheetId="2">'recapitulatif et explications'!$A$2</definedName>
  </definedNames>
  <calcPr fullCalcOnLoad="1"/>
</workbook>
</file>

<file path=xl/sharedStrings.xml><?xml version="1.0" encoding="utf-8"?>
<sst xmlns="http://schemas.openxmlformats.org/spreadsheetml/2006/main" count="152" uniqueCount="140">
  <si>
    <t>G=T/F-1</t>
  </si>
  <si>
    <t>calculer le grandissement avec un occulaire</t>
  </si>
  <si>
    <t>calculer le grandissement avec une barlow</t>
  </si>
  <si>
    <t>G=T/F+1</t>
  </si>
  <si>
    <t>T=tirage en mm</t>
  </si>
  <si>
    <t>F=focale de l'occulaire</t>
  </si>
  <si>
    <t>Grandissement=</t>
  </si>
  <si>
    <t>calculer le rapport F/D d'un appareil</t>
  </si>
  <si>
    <t>rap F/D=F/D</t>
  </si>
  <si>
    <t>Focale</t>
  </si>
  <si>
    <t>diametre</t>
  </si>
  <si>
    <t>F/D</t>
  </si>
  <si>
    <t>calculer le rapport F/D resultant avec un occulaire ou barlow:</t>
  </si>
  <si>
    <t>rapport F/D resultant= G*rapport F/D</t>
  </si>
  <si>
    <t>G=Grandissement</t>
  </si>
  <si>
    <t>rapport F/D du tube</t>
  </si>
  <si>
    <t>rapport F/D resultant</t>
  </si>
  <si>
    <t>calculer la focale resultante avec un occulaire ou une barlow</t>
  </si>
  <si>
    <t>focale resultante=G*Focale</t>
  </si>
  <si>
    <t>G=grandissement</t>
  </si>
  <si>
    <t>focale du tube</t>
  </si>
  <si>
    <t>focale resultante</t>
  </si>
  <si>
    <t>calculer une focale resultante depuis l'image d'une planete</t>
  </si>
  <si>
    <t>Focale resultante=206*((DP*T)/D)</t>
  </si>
  <si>
    <t>DP=diam planete en pixel</t>
  </si>
  <si>
    <t>T=tailel pixel en micron</t>
  </si>
  <si>
    <t>D=diam apparent planette en seconde</t>
  </si>
  <si>
    <t>Focale resultante</t>
  </si>
  <si>
    <t>focale tube</t>
  </si>
  <si>
    <t>valeur agrandissement</t>
  </si>
  <si>
    <t>rapport F/D resultant=</t>
  </si>
  <si>
    <t>calculer un grandisement et rap F/D depuis la focale resultante calculée ci-dessus</t>
  </si>
  <si>
    <t>rapport F/D tube=</t>
  </si>
  <si>
    <t>calculer le grandissement par projection</t>
  </si>
  <si>
    <t>G=t/F-1</t>
  </si>
  <si>
    <t>calculer le rapport de reduction d'un reducteur de focale</t>
  </si>
  <si>
    <t>R=1-(T/F)</t>
  </si>
  <si>
    <t>F=focale du reducteur</t>
  </si>
  <si>
    <t>ps(pour calculer la focale d'un reducteur, aligner l'oeuil et le reducteur vers le soleil ou la lune.</t>
  </si>
  <si>
    <t>quand l'image est nette, cette distance= la focale du reducteur</t>
  </si>
  <si>
    <t>calculer le champs de prise de vue:</t>
  </si>
  <si>
    <t>chp=57,3*d/f</t>
  </si>
  <si>
    <t>F=focale resultante</t>
  </si>
  <si>
    <t>D=longueur du capteur</t>
  </si>
  <si>
    <t>chp=</t>
  </si>
  <si>
    <t>le capteur d'une webcam mesure environs 2,8*3,7 mm  soit 0,2" par 0,15" de champs</t>
  </si>
  <si>
    <t>calculer la focale maximale pour prendre un objet celeste de taille connues</t>
  </si>
  <si>
    <t>F=57,3*D/A</t>
  </si>
  <si>
    <t>D=taille du capteur</t>
  </si>
  <si>
    <t>A=dimension d' lobjet en degrés</t>
  </si>
  <si>
    <t>focale maximum</t>
  </si>
  <si>
    <t>calculer l'echantillonage nécéssaire pour un capteur donné</t>
  </si>
  <si>
    <t>E=206*P/F</t>
  </si>
  <si>
    <t>P=taille des photosites en microns</t>
  </si>
  <si>
    <t>F=focale du tube</t>
  </si>
  <si>
    <t>echantillonage</t>
  </si>
  <si>
    <t>calculer la taille d'un objet sur l'images en fonction de l'echantillonage</t>
  </si>
  <si>
    <t>T=D/E</t>
  </si>
  <si>
    <t>E=echantillonage</t>
  </si>
  <si>
    <t>D=Dimension angulaire de l'objet en sec</t>
  </si>
  <si>
    <t>taille sur l'image en pixels</t>
  </si>
  <si>
    <t>il faut en général utiliser une valeur de la moitié de l'echantillonage</t>
  </si>
  <si>
    <t>barlow x3</t>
  </si>
  <si>
    <t>barlow X2</t>
  </si>
  <si>
    <t>barlow X3</t>
  </si>
  <si>
    <t>barlowX6</t>
  </si>
  <si>
    <t>fd 11</t>
  </si>
  <si>
    <t>fd 16,5</t>
  </si>
  <si>
    <t>fd 39,35</t>
  </si>
  <si>
    <t>LES FORMULES UTILES EN ASTRONOMIE VISUELLE ET EN IMAGERIE</t>
  </si>
  <si>
    <r>
      <t>INTRODUCTION</t>
    </r>
    <r>
      <rPr>
        <sz val="10"/>
        <rFont val="Arial"/>
        <family val="0"/>
      </rPr>
      <t xml:space="preserve"> En astronomie, même si l'on aime pas lmes maths, il existe quelques formules qui sont bien utiles pour maitriser son matériel.</t>
    </r>
  </si>
  <si>
    <t>En visuel, par exemple, il est utile de connaitre le grossisement et le champ de son oculaire. En imagerie, il est utile de savoir quel champ couvre sa caméra et ainsi savoir si l'objet que l'on convoite d'immortaliser rentrera dans le cadre.</t>
  </si>
  <si>
    <t>Alors, pour tous les hommes et femmes fâchés avec les formules, les voici, vous n'aurez qu'à les appliquer.</t>
  </si>
  <si>
    <r>
      <t>LES FORMULES POUR LE VISUEL</t>
    </r>
    <r>
      <rPr>
        <sz val="10"/>
        <rFont val="Arial"/>
        <family val="0"/>
      </rPr>
      <t xml:space="preserve"> </t>
    </r>
    <r>
      <rPr>
        <sz val="10"/>
        <color indexed="18"/>
        <rFont val="Arial"/>
        <family val="0"/>
      </rPr>
      <t xml:space="preserve">Commencons par les formules sur le </t>
    </r>
    <r>
      <rPr>
        <b/>
        <sz val="10"/>
        <color indexed="18"/>
        <rFont val="Arial"/>
        <family val="0"/>
      </rPr>
      <t>grossissement</t>
    </r>
    <r>
      <rPr>
        <sz val="10"/>
        <color indexed="18"/>
        <rFont val="Arial"/>
        <family val="0"/>
      </rPr>
      <t xml:space="preserve"> : </t>
    </r>
  </si>
  <si>
    <r>
      <t xml:space="preserve">Grossissement = F/f </t>
    </r>
    <r>
      <rPr>
        <sz val="10"/>
        <rFont val="Arial"/>
        <family val="0"/>
      </rPr>
      <t>avec F la focale du télescope en mm et f la focale de l'oculaire en mm ( généralement écrit dessus)</t>
    </r>
  </si>
  <si>
    <r>
      <t>Grossissement minimum = D/7</t>
    </r>
    <r>
      <rPr>
        <sz val="10"/>
        <rFont val="Arial"/>
        <family val="0"/>
      </rPr>
      <t xml:space="preserve"> avec D le diamètre du télescope en mm</t>
    </r>
  </si>
  <si>
    <r>
      <t>Grossissement utile = 1 à 2*D</t>
    </r>
    <r>
      <rPr>
        <sz val="10"/>
        <rFont val="Arial"/>
        <family val="0"/>
      </rPr>
      <t xml:space="preserve"> avec D le diamètre du télescope en mm</t>
    </r>
  </si>
  <si>
    <r>
      <t>Grossissement maximum = 2.4*D</t>
    </r>
    <r>
      <rPr>
        <sz val="10"/>
        <rFont val="Arial"/>
        <family val="0"/>
      </rPr>
      <t xml:space="preserve"> avec D le diamètre du télescope en mm. Pour les très bons instruments on peut passer au delà.</t>
    </r>
  </si>
  <si>
    <r>
      <t xml:space="preserve">Maintenant la </t>
    </r>
    <r>
      <rPr>
        <b/>
        <sz val="10"/>
        <color indexed="18"/>
        <rFont val="Arial"/>
        <family val="0"/>
      </rPr>
      <t>résolution</t>
    </r>
    <r>
      <rPr>
        <sz val="10"/>
        <color indexed="18"/>
        <rFont val="Arial"/>
        <family val="0"/>
      </rPr>
      <t xml:space="preserve"> de votre instrument : </t>
    </r>
  </si>
  <si>
    <r>
      <t>Résolution théorique = 120/D</t>
    </r>
    <r>
      <rPr>
        <sz val="10"/>
        <rFont val="Arial"/>
        <family val="0"/>
      </rPr>
      <t xml:space="preserve"> avec D le diamètre du télescope en mm. La résolution est exprimée en secondes d'arc (")</t>
    </r>
  </si>
  <si>
    <r>
      <t>Résolution pratique = 240/D</t>
    </r>
    <r>
      <rPr>
        <sz val="10"/>
        <rFont val="Arial"/>
        <family val="0"/>
      </rPr>
      <t xml:space="preserve"> avec D le diamètre du télescope en mm. Cette formule est applicable pour les gros diamètres. La résolution est exprimée en secondes d'arc (")</t>
    </r>
  </si>
  <si>
    <r>
      <t xml:space="preserve">Un télescope est un entonnoir à lumière, regardons sa </t>
    </r>
    <r>
      <rPr>
        <b/>
        <sz val="10"/>
        <color indexed="18"/>
        <rFont val="Arial"/>
        <family val="0"/>
      </rPr>
      <t>capacité à attraper les photons</t>
    </r>
    <r>
      <rPr>
        <sz val="10"/>
        <color indexed="18"/>
        <rFont val="Arial"/>
        <family val="0"/>
      </rPr>
      <t xml:space="preserve"> :</t>
    </r>
  </si>
  <si>
    <r>
      <t>Clarté = D²/36</t>
    </r>
    <r>
      <rPr>
        <sz val="10"/>
        <rFont val="Arial"/>
        <family val="0"/>
      </rPr>
      <t xml:space="preserve"> avec D le diamètre du télescope en mm. Elle exprime la luminosité de l'instrument par rapport à l'oeil pour des objets ponctuels</t>
    </r>
  </si>
  <si>
    <r>
      <t>Luminosité = D²/G²</t>
    </r>
    <r>
      <rPr>
        <sz val="10"/>
        <rFont val="Arial"/>
        <family val="0"/>
      </rPr>
      <t xml:space="preserve"> avec D le diamètre du télescope en mm et G le grossissement. La luminosité est appliquée pour des objets étendus.</t>
    </r>
  </si>
  <si>
    <r>
      <t>Magnitude limite visuelle = 5*log(D)+2.1</t>
    </r>
    <r>
      <rPr>
        <sz val="10"/>
        <rFont val="Arial"/>
        <family val="0"/>
      </rPr>
      <t xml:space="preserve"> avec D le diamètre du télescope en mm. Elle est donné pour une magnitude limite à l'oeil nu de 6. Si ce n'est pas le cas, la formule deviens :</t>
    </r>
  </si>
  <si>
    <t>Magnitude limite visuelle = 5*log(D)+(magnitude limite-6)+2.1</t>
  </si>
  <si>
    <r>
      <t>Dans un télescope, nous avons aussi des histoires de</t>
    </r>
    <r>
      <rPr>
        <b/>
        <sz val="10"/>
        <color indexed="18"/>
        <rFont val="Arial"/>
        <family val="0"/>
      </rPr>
      <t xml:space="preserve"> champs</t>
    </r>
    <r>
      <rPr>
        <sz val="10"/>
        <color indexed="18"/>
        <rFont val="Arial"/>
        <family val="0"/>
      </rPr>
      <t xml:space="preserve"> :</t>
    </r>
  </si>
  <si>
    <r>
      <t>Champ réel = Champ_oculaire/G</t>
    </r>
    <r>
      <rPr>
        <sz val="10"/>
        <rFont val="Arial"/>
        <family val="0"/>
      </rPr>
      <t xml:space="preserve"> avec le champ oculaire exprimé en degrés et le champ réeel en degrés. C'est le champ que couvre le télescope sur le ciel avec un oculaire donné</t>
    </r>
  </si>
  <si>
    <r>
      <t>Champ réel = 15*durée_de_transit_d'une_étoile</t>
    </r>
    <r>
      <rPr>
        <sz val="10"/>
        <rFont val="Arial"/>
        <family val="0"/>
      </rPr>
      <t xml:space="preserve"> avec la durée en secondes (s). C'est la formule pratique pour détarminer le champ lorsque l'on ne connais pas celui de son oculaire.</t>
    </r>
  </si>
  <si>
    <r>
      <t xml:space="preserve">Il y a enfin la </t>
    </r>
    <r>
      <rPr>
        <b/>
        <sz val="10"/>
        <color indexed="18"/>
        <rFont val="Arial"/>
        <family val="0"/>
      </rPr>
      <t>pupille de de sortie</t>
    </r>
    <r>
      <rPr>
        <sz val="10"/>
        <color indexed="18"/>
        <rFont val="Arial"/>
        <family val="0"/>
      </rPr>
      <t xml:space="preserve"> de l'instrument :</t>
    </r>
  </si>
  <si>
    <r>
      <t>Pupille = D/G</t>
    </r>
    <r>
      <rPr>
        <sz val="10"/>
        <rFont val="Arial"/>
        <family val="0"/>
      </rPr>
      <t xml:space="preserve"> avec D le diamètre du télescope exprimé en mm et G le grossissement. Si l'on ne grossit pas assez, la pupille de sortie deviens plus grande que la pupille de l'oeil. Dans ce cas, l'oeil n'est plus à même de récolter toute la lumière.</t>
    </r>
  </si>
  <si>
    <r>
      <t>LES FORMULES EN ASTROPHOTOGRAPHIE</t>
    </r>
    <r>
      <rPr>
        <sz val="10"/>
        <rFont val="Arial"/>
        <family val="0"/>
      </rPr>
      <t xml:space="preserve"> </t>
    </r>
    <r>
      <rPr>
        <b/>
        <i/>
        <sz val="10"/>
        <color indexed="18"/>
        <rFont val="Arial"/>
        <family val="0"/>
      </rPr>
      <t>Formules générales</t>
    </r>
    <r>
      <rPr>
        <sz val="10"/>
        <rFont val="Arial"/>
        <family val="0"/>
      </rPr>
      <t xml:space="preserve"> </t>
    </r>
    <r>
      <rPr>
        <sz val="10"/>
        <color indexed="18"/>
        <rFont val="Arial"/>
        <family val="0"/>
      </rPr>
      <t xml:space="preserve">Encore une histoire de </t>
    </r>
    <r>
      <rPr>
        <b/>
        <sz val="10"/>
        <color indexed="18"/>
        <rFont val="Arial"/>
        <family val="0"/>
      </rPr>
      <t>champ</t>
    </r>
    <r>
      <rPr>
        <sz val="10"/>
        <color indexed="18"/>
        <rFont val="Arial"/>
        <family val="0"/>
      </rPr>
      <t xml:space="preserve"> mais cette fois-ci, il est déterminé par le capteur :</t>
    </r>
  </si>
  <si>
    <r>
      <t>Champ_photo = 3438*d/F</t>
    </r>
    <r>
      <rPr>
        <sz val="10"/>
        <rFont val="Arial"/>
        <family val="0"/>
      </rPr>
      <t xml:space="preserve"> avec d la taille du capteur en mm, F la focale du télescope en mm et le champ photo exprimé en minutes d'arc ('). Si l'on veut le champ en dgrés (°), la formule deviens :</t>
    </r>
  </si>
  <si>
    <t>Champ_photo = 57.3*d/F</t>
  </si>
  <si>
    <t>Prenons le problème à l'envers : quel est la taille de l'objet sur la caméra :</t>
  </si>
  <si>
    <r>
      <t>Taille_objet_camera = (F*alpha)/57.3</t>
    </r>
    <r>
      <rPr>
        <sz val="10"/>
        <rFont val="Arial"/>
        <family val="0"/>
      </rPr>
      <t xml:space="preserve"> avec F la focale du télescope en mm, alpha le diamètre apparent de l'objet en degrés et la taille de l'objet sur la caméra exprimée en mm</t>
    </r>
  </si>
  <si>
    <r>
      <t>Pour ceux qui font de l'</t>
    </r>
    <r>
      <rPr>
        <b/>
        <sz val="10"/>
        <color indexed="18"/>
        <rFont val="Arial"/>
        <family val="0"/>
      </rPr>
      <t>imagerie sur trépied</t>
    </r>
    <r>
      <rPr>
        <sz val="10"/>
        <color indexed="18"/>
        <rFont val="Arial"/>
        <family val="0"/>
      </rPr>
      <t xml:space="preserve"> :</t>
    </r>
  </si>
  <si>
    <r>
      <t>Pose_maximale_APN = 150/ F</t>
    </r>
    <r>
      <rPr>
        <sz val="10"/>
        <rFont val="Arial"/>
        <family val="0"/>
      </rPr>
      <t xml:space="preserve"> avec F la focale de l'objectif et la pose maximale exprimée en secondes. Le tout pour ne pas avoir de filé d'étoile.</t>
    </r>
  </si>
  <si>
    <r>
      <t>L'</t>
    </r>
    <r>
      <rPr>
        <b/>
        <sz val="10"/>
        <color indexed="18"/>
        <rFont val="Arial"/>
        <family val="0"/>
      </rPr>
      <t>échantillonnage ou pouvoir séparateur</t>
    </r>
    <r>
      <rPr>
        <sz val="10"/>
        <color indexed="18"/>
        <rFont val="Arial"/>
        <family val="0"/>
      </rPr>
      <t xml:space="preserve"> en imagerie :</t>
    </r>
  </si>
  <si>
    <r>
      <t>Echantillonnage = 206*(T/F)</t>
    </r>
    <r>
      <rPr>
        <sz val="10"/>
        <rFont val="Arial"/>
        <family val="0"/>
      </rPr>
      <t xml:space="preserve"> avec T la taille du pixel en micromètres (µm), F la focale du télescope en mm et l'échantillonnage exprimé en secondes d'arc ("). En imagerie du ciel profond rien ne sert d'échantillonner en dessous de 1" d'arc ( à cause de la turbulence qui brouille les images). A l'inverse, un échantillonnage trop grand fera apparaitre les étoiles comme des carrés.</t>
    </r>
  </si>
  <si>
    <t>La résolution est également donné par le diamètre de la tache de diffraction :</t>
  </si>
  <si>
    <r>
      <t>Tache_diffraction = 500*Lambda/D</t>
    </r>
    <r>
      <rPr>
        <sz val="10"/>
        <rFont val="Arial"/>
        <family val="0"/>
      </rPr>
      <t xml:space="preserve"> avec Lambda exprimé en µm ( prenez 0.5 pour le vert, 0.65 pour le Halpha), D le diamètre du télescope exprimé en mm et le diamètre de la tache de diffraction exprimée en secondes d'arc (")</t>
    </r>
  </si>
  <si>
    <r>
      <t xml:space="preserve">Pour les utilisateurs de </t>
    </r>
    <r>
      <rPr>
        <b/>
        <sz val="10"/>
        <color indexed="18"/>
        <rFont val="Arial"/>
        <family val="0"/>
      </rPr>
      <t>réducteur de focale</t>
    </r>
    <r>
      <rPr>
        <sz val="10"/>
        <color indexed="18"/>
        <rFont val="Arial"/>
        <family val="0"/>
      </rPr>
      <t xml:space="preserve"> :</t>
    </r>
  </si>
  <si>
    <r>
      <t xml:space="preserve">rapport_réduction = 1-(L/F) </t>
    </r>
    <r>
      <rPr>
        <sz val="10"/>
        <rFont val="Arial"/>
        <family val="0"/>
      </rPr>
      <t>avec L le tirage derrière le réducteur de focale en mm, F la focale du télescope en mm</t>
    </r>
  </si>
  <si>
    <r>
      <t>Plage mise au point</t>
    </r>
    <r>
      <rPr>
        <sz val="10"/>
        <color indexed="18"/>
        <rFont val="Arial"/>
        <family val="0"/>
      </rPr>
      <t xml:space="preserve"> en imagerie :</t>
    </r>
  </si>
  <si>
    <r>
      <t>Plage_MAP = +/- 8*(F/D)²*Delta_lambda</t>
    </r>
    <r>
      <rPr>
        <sz val="10"/>
        <rFont val="Arial"/>
        <family val="0"/>
      </rPr>
      <t xml:space="preserve"> avec F la focale du télescope exprimée en mm, D le diamètre du télescope exprimé en mm, Delta_lambda la tolérance de mise au point exprimé en fraction de longueur d'onde et la plage de mise au point exprimée en µm. En imagerie du ciel profond on considère une très bonne mise au point à 1 lambda et une bonne mise au point à 2 lambda</t>
    </r>
  </si>
  <si>
    <r>
      <t>Subtilités en imagerie planétaire</t>
    </r>
    <r>
      <rPr>
        <sz val="10"/>
        <rFont val="Arial"/>
        <family val="0"/>
      </rPr>
      <t xml:space="preserve"> </t>
    </r>
    <r>
      <rPr>
        <sz val="10"/>
        <color indexed="18"/>
        <rFont val="Arial"/>
        <family val="0"/>
      </rPr>
      <t>Le point le plus important est l'</t>
    </r>
    <r>
      <rPr>
        <b/>
        <sz val="10"/>
        <color indexed="18"/>
        <rFont val="Arial"/>
        <family val="0"/>
      </rPr>
      <t>échantillonnage</t>
    </r>
    <r>
      <rPr>
        <sz val="10"/>
        <color indexed="18"/>
        <rFont val="Arial"/>
        <family val="0"/>
      </rPr>
      <t xml:space="preserve"> :</t>
    </r>
  </si>
  <si>
    <r>
      <t>Echantillonnage = (206*(T/F)</t>
    </r>
    <r>
      <rPr>
        <sz val="10"/>
        <color indexed="8"/>
        <rFont val="Arial"/>
        <family val="0"/>
      </rPr>
      <t xml:space="preserve"> avec T la taille du pixel en µm, F la focale du télescope en mm et l'échantillonnage exprimé en secondes d'arc. En imagerie planétaire cet échantillonnage doit être 2 à 3 fois supérieur à la résolution du télescope pour pouvoir obtenir des images à haute résolution</t>
    </r>
  </si>
  <si>
    <t>Avec ceci, on en déduit la focale résultante a avoir :</t>
  </si>
  <si>
    <r>
      <t>Focale_HR = 1.72*T*Delta*D</t>
    </r>
    <r>
      <rPr>
        <sz val="10"/>
        <rFont val="Arial"/>
        <family val="0"/>
      </rPr>
      <t xml:space="preserve"> avec T la taille du pixel en µm, Delta le facteur de sur-échantillonnage ( 2 à 3 en général), D le diamètre du télescope en mm et la focale_HR exprimée en mm</t>
    </r>
  </si>
  <si>
    <r>
      <t>Plage mise au point</t>
    </r>
    <r>
      <rPr>
        <sz val="10"/>
        <color indexed="18"/>
        <rFont val="Arial"/>
        <family val="0"/>
      </rPr>
      <t xml:space="preserve"> en imagerie haute résolution :</t>
    </r>
  </si>
  <si>
    <r>
      <t>Plage_MAP = +/- 8*(F/D)²*Delta_lambda</t>
    </r>
    <r>
      <rPr>
        <sz val="10"/>
        <rFont val="Arial"/>
        <family val="0"/>
      </rPr>
      <t xml:space="preserve"> avec F la focale du télescope exprimée en mm, D le diamètre du télescope exprimé en mm, Delta_lambda la tolérance de mise au point exprimé en fraction de longueur d'onde et la plage de mise au point exprimée en µm. En imagerie haute résolution on considère une très bonne mise au point à lambda/8 et une bonne mise au point à lambda/4</t>
    </r>
  </si>
  <si>
    <r>
      <t xml:space="preserve">Pour les utilisateurs de lentilles de </t>
    </r>
    <r>
      <rPr>
        <b/>
        <sz val="10"/>
        <color indexed="18"/>
        <rFont val="Arial"/>
        <family val="0"/>
      </rPr>
      <t>barlow</t>
    </r>
    <r>
      <rPr>
        <sz val="10"/>
        <color indexed="18"/>
        <rFont val="Arial"/>
        <family val="0"/>
      </rPr>
      <t xml:space="preserve"> ou de </t>
    </r>
    <r>
      <rPr>
        <b/>
        <sz val="10"/>
        <color indexed="18"/>
        <rFont val="Arial"/>
        <family val="0"/>
      </rPr>
      <t>projection oculaire</t>
    </r>
    <r>
      <rPr>
        <sz val="10"/>
        <color indexed="18"/>
        <rFont val="Arial"/>
        <family val="0"/>
      </rPr>
      <t xml:space="preserve"> :</t>
    </r>
  </si>
  <si>
    <r>
      <t xml:space="preserve">En </t>
    </r>
    <r>
      <rPr>
        <b/>
        <sz val="10"/>
        <rFont val="Arial"/>
        <family val="0"/>
      </rPr>
      <t>projection oculaire</t>
    </r>
    <r>
      <rPr>
        <sz val="10"/>
        <rFont val="Arial"/>
        <family val="0"/>
      </rPr>
      <t>, le grandissement vaut :</t>
    </r>
  </si>
  <si>
    <r>
      <t>G=(T/f)-1</t>
    </r>
    <r>
      <rPr>
        <sz val="10"/>
        <rFont val="Arial"/>
        <family val="0"/>
      </rPr>
      <t xml:space="preserve"> avec T le tirage en mm et f la focale de l'oculaire en mm. Le rapport F/D vaut alors F/D*G</t>
    </r>
  </si>
  <si>
    <r>
      <t xml:space="preserve">Avec une </t>
    </r>
    <r>
      <rPr>
        <b/>
        <sz val="10"/>
        <rFont val="Arial"/>
        <family val="0"/>
      </rPr>
      <t>lentille de Barlow</t>
    </r>
    <r>
      <rPr>
        <sz val="10"/>
        <rFont val="Arial"/>
        <family val="0"/>
      </rPr>
      <t xml:space="preserve"> :</t>
    </r>
  </si>
  <si>
    <r>
      <t>G=(T/f)+1</t>
    </r>
    <r>
      <rPr>
        <sz val="10"/>
        <rFont val="Arial"/>
        <family val="0"/>
      </rPr>
      <t xml:space="preserve"> avec T le tirage en mm et f la focale de l'oculaire en mm</t>
    </r>
  </si>
  <si>
    <t>En pratique pour déterminer la focale résultante avec une barlow :</t>
  </si>
  <si>
    <r>
      <t>Focale_resultante = 206*DP*T/diam_app</t>
    </r>
    <r>
      <rPr>
        <sz val="10"/>
        <rFont val="Arial"/>
        <family val="0"/>
      </rPr>
      <t xml:space="preserve"> avec DP le diamètre de la planète en pixels, T la taille des pixels en µm , diam_app le diamètre apparent de la planète en secondes d'arc (") et la focale résultante en mm. On en déduit alors le facteur de la barlow :</t>
    </r>
  </si>
  <si>
    <r>
      <t>Facteur_barlow = Focale_resultante/Focale_origine</t>
    </r>
    <r>
      <rPr>
        <sz val="10"/>
        <rFont val="Arial"/>
        <family val="0"/>
      </rPr>
      <t xml:space="preserve"> avec les 2 focales exprimées en mm</t>
    </r>
  </si>
  <si>
    <t>caracteristique telescope:</t>
  </si>
  <si>
    <t>focale oculaire</t>
  </si>
  <si>
    <t>Grossisement=</t>
  </si>
  <si>
    <t xml:space="preserve">grossisement mini= </t>
  </si>
  <si>
    <t>grossissement utile=</t>
  </si>
  <si>
    <t>grossisement maxi=</t>
  </si>
  <si>
    <t>résolution théorique=</t>
  </si>
  <si>
    <t>résolution pratique =</t>
  </si>
  <si>
    <t>clarté=</t>
  </si>
  <si>
    <t>luminosité=</t>
  </si>
  <si>
    <t>magnitude limite max=</t>
  </si>
  <si>
    <t>magnitude limite du ciel a l'oeuil</t>
  </si>
  <si>
    <t xml:space="preserve">  si magnitude limitea l'oeuil=6</t>
  </si>
  <si>
    <t>champs réel=</t>
  </si>
  <si>
    <t>champs oculaire=</t>
  </si>
  <si>
    <t>durée de transit de l'etoile en sec</t>
  </si>
  <si>
    <t>champs oculaire si inconu</t>
  </si>
  <si>
    <t>pupille de sortie oculaire=</t>
  </si>
  <si>
    <t>Remplissez les celules en jaune,les caracteristiques se calculeront automatiquement dans les celules en orange</t>
  </si>
  <si>
    <t>ou si champs inconu</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</si>
</sst>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
    <numFmt numFmtId="165" formatCode="0.00000000"/>
    <numFmt numFmtId="166" formatCode="0.0000000"/>
    <numFmt numFmtId="167" formatCode="0.000000"/>
    <numFmt numFmtId="168" formatCode="0.00000"/>
    <numFmt numFmtId="169" formatCode="0.0000"/>
    <numFmt numFmtId="170" formatCode="0.000"/>
    <numFmt numFmtId="171" formatCode="&quot;Vrai&quot;;&quot;Vrai&quot;;&quot;Faux&quot;"/>
    <numFmt numFmtId="172" formatCode="&quot;Actif&quot;;&quot;Actif&quot;;&quot;Inactif&quot;"/>
  </numFmts>
  <fonts count="10">
    <font>
      <sz val="10"/>
      <name val="Arial"/>
      <family val="0"/>
    </font>
    <font>
      <sz val="10"/>
      <color indexed="10"/>
      <name val="Arial"/>
      <family val="0"/>
    </font>
    <font>
      <sz val="8"/>
      <name val="Arial"/>
      <family val="0"/>
    </font>
    <font>
      <b/>
      <sz val="10"/>
      <name val="Arial"/>
      <family val="2"/>
    </font>
    <font>
      <sz val="10"/>
      <color indexed="18"/>
      <name val="Arial"/>
      <family val="0"/>
    </font>
    <font>
      <b/>
      <i/>
      <sz val="10"/>
      <color indexed="18"/>
      <name val="Arial"/>
      <family val="0"/>
    </font>
    <font>
      <b/>
      <sz val="10"/>
      <color indexed="18"/>
      <name val="Arial"/>
      <family val="0"/>
    </font>
    <font>
      <sz val="10"/>
      <color indexed="8"/>
      <name val="Arial"/>
      <family val="0"/>
    </font>
    <font>
      <b/>
      <sz val="10"/>
      <color indexed="8"/>
      <name val="Arial"/>
      <family val="0"/>
    </font>
    <font>
      <sz val="18"/>
      <name val="Arial"/>
      <family val="0"/>
    </font>
  </fonts>
  <fills count="7">
    <fill>
      <patternFill/>
    </fill>
    <fill>
      <patternFill patternType="gray125"/>
    </fill>
    <fill>
      <patternFill patternType="solid">
        <fgColor indexed="1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11"/>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2" borderId="1" xfId="0" applyFill="1" applyBorder="1" applyAlignment="1">
      <alignment/>
    </xf>
    <xf numFmtId="0" fontId="1" fillId="0" borderId="0" xfId="0" applyFont="1" applyAlignment="1">
      <alignment/>
    </xf>
    <xf numFmtId="0" fontId="1" fillId="3" borderId="0" xfId="0" applyFont="1" applyFill="1" applyAlignment="1">
      <alignment/>
    </xf>
    <xf numFmtId="0" fontId="0" fillId="0" borderId="0" xfId="0" applyBorder="1" applyAlignment="1">
      <alignment/>
    </xf>
    <xf numFmtId="0" fontId="1" fillId="3" borderId="1" xfId="0" applyFont="1" applyFill="1" applyBorder="1" applyAlignment="1">
      <alignment/>
    </xf>
    <xf numFmtId="0" fontId="0" fillId="4" borderId="1" xfId="0" applyFill="1" applyBorder="1" applyAlignment="1">
      <alignment/>
    </xf>
    <xf numFmtId="0" fontId="0" fillId="3" borderId="1" xfId="0" applyFill="1" applyBorder="1" applyAlignment="1">
      <alignment/>
    </xf>
    <xf numFmtId="0" fontId="3" fillId="0" borderId="0" xfId="0" applyFont="1" applyAlignment="1">
      <alignment/>
    </xf>
    <xf numFmtId="0" fontId="0" fillId="5" borderId="1" xfId="0" applyFill="1" applyBorder="1" applyAlignment="1">
      <alignment/>
    </xf>
    <xf numFmtId="0" fontId="0" fillId="0" borderId="0" xfId="0" applyFill="1" applyAlignment="1">
      <alignment/>
    </xf>
    <xf numFmtId="0" fontId="0" fillId="0" borderId="0" xfId="0" applyFill="1" applyBorder="1" applyAlignment="1">
      <alignment/>
    </xf>
    <xf numFmtId="2" fontId="0" fillId="3" borderId="1" xfId="0" applyNumberFormat="1" applyFill="1" applyBorder="1" applyAlignment="1">
      <alignment/>
    </xf>
    <xf numFmtId="2" fontId="0" fillId="5" borderId="1" xfId="0" applyNumberFormat="1" applyFill="1" applyBorder="1" applyAlignment="1">
      <alignment/>
    </xf>
    <xf numFmtId="0" fontId="4" fillId="0" borderId="0" xfId="0" applyFont="1" applyAlignment="1">
      <alignment horizontal="center"/>
    </xf>
    <xf numFmtId="0" fontId="5"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8" fillId="0" borderId="0" xfId="0" applyFont="1" applyAlignment="1">
      <alignment/>
    </xf>
    <xf numFmtId="0" fontId="0" fillId="0" borderId="0" xfId="0" applyAlignment="1">
      <alignment horizontal="center"/>
    </xf>
    <xf numFmtId="0" fontId="0" fillId="0" borderId="1" xfId="0" applyBorder="1" applyAlignment="1">
      <alignment/>
    </xf>
    <xf numFmtId="0" fontId="9" fillId="0" borderId="0" xfId="0" applyFont="1" applyAlignment="1">
      <alignment/>
    </xf>
    <xf numFmtId="0" fontId="0" fillId="0" borderId="0" xfId="0" applyFill="1" applyBorder="1" applyAlignment="1">
      <alignment horizontal="center"/>
    </xf>
    <xf numFmtId="0" fontId="3" fillId="3" borderId="1" xfId="0" applyFont="1" applyFill="1" applyBorder="1" applyAlignment="1">
      <alignment horizontal="center"/>
    </xf>
    <xf numFmtId="0" fontId="3" fillId="0" borderId="1" xfId="0" applyFont="1" applyBorder="1" applyAlignment="1">
      <alignment horizontal="center"/>
    </xf>
    <xf numFmtId="0" fontId="0" fillId="6" borderId="1" xfId="0" applyFill="1" applyBorder="1" applyAlignment="1">
      <alignment horizontal="center"/>
    </xf>
    <xf numFmtId="0" fontId="0" fillId="6" borderId="2" xfId="0" applyFill="1" applyBorder="1" applyAlignment="1">
      <alignment/>
    </xf>
    <xf numFmtId="0" fontId="0" fillId="6" borderId="3"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26"/>
  <sheetViews>
    <sheetView workbookViewId="0" topLeftCell="A1">
      <selection activeCell="E18" sqref="E18"/>
    </sheetView>
  </sheetViews>
  <sheetFormatPr defaultColWidth="11.421875" defaultRowHeight="12.75"/>
  <cols>
    <col min="1" max="1" width="29.7109375" style="0" customWidth="1"/>
    <col min="2" max="2" width="11.421875" style="20" customWidth="1"/>
    <col min="3" max="3" width="18.57421875" style="0" customWidth="1"/>
    <col min="4" max="4" width="4.28125" style="0" customWidth="1"/>
    <col min="5" max="5" width="28.7109375" style="0" customWidth="1"/>
    <col min="6" max="6" width="8.57421875" style="0" customWidth="1"/>
  </cols>
  <sheetData>
    <row r="2" ht="30.75" customHeight="1">
      <c r="A2" s="22" t="s">
        <v>138</v>
      </c>
    </row>
    <row r="3" ht="30.75" customHeight="1">
      <c r="A3" s="22"/>
    </row>
    <row r="4" ht="12.75">
      <c r="A4" t="s">
        <v>120</v>
      </c>
    </row>
    <row r="6" spans="1:2" ht="12.75">
      <c r="A6" s="21" t="s">
        <v>9</v>
      </c>
      <c r="B6" s="26">
        <v>1000</v>
      </c>
    </row>
    <row r="7" spans="1:5" ht="12.75">
      <c r="A7" s="21" t="s">
        <v>10</v>
      </c>
      <c r="B7" s="26">
        <v>200</v>
      </c>
      <c r="E7" s="21" t="s">
        <v>139</v>
      </c>
    </row>
    <row r="8" spans="1:6" ht="12.75">
      <c r="A8" s="21" t="s">
        <v>121</v>
      </c>
      <c r="B8" s="26">
        <v>10</v>
      </c>
      <c r="C8" s="21" t="s">
        <v>134</v>
      </c>
      <c r="D8" s="27">
        <v>70</v>
      </c>
      <c r="E8" s="21" t="s">
        <v>135</v>
      </c>
      <c r="F8" s="28">
        <v>4.7</v>
      </c>
    </row>
    <row r="9" spans="1:2" ht="12.75">
      <c r="A9" s="21" t="s">
        <v>131</v>
      </c>
      <c r="B9" s="26">
        <v>4.5</v>
      </c>
    </row>
    <row r="10" spans="1:2" ht="12.75">
      <c r="A10" s="4"/>
      <c r="B10" s="23"/>
    </row>
    <row r="12" spans="1:2" ht="12.75">
      <c r="A12" s="25" t="s">
        <v>122</v>
      </c>
      <c r="B12" s="24">
        <f>B6/B8</f>
        <v>100</v>
      </c>
    </row>
    <row r="13" spans="1:2" ht="12.75">
      <c r="A13" s="25" t="s">
        <v>123</v>
      </c>
      <c r="B13" s="24">
        <f>B7/7</f>
        <v>28.571428571428573</v>
      </c>
    </row>
    <row r="14" spans="1:2" ht="12.75">
      <c r="A14" s="25" t="s">
        <v>124</v>
      </c>
      <c r="B14" s="24">
        <f>2*B7</f>
        <v>400</v>
      </c>
    </row>
    <row r="15" spans="1:2" ht="12.75">
      <c r="A15" s="25" t="s">
        <v>125</v>
      </c>
      <c r="B15" s="24">
        <f>2.4*B7</f>
        <v>480</v>
      </c>
    </row>
    <row r="16" spans="1:2" ht="12.75">
      <c r="A16" s="25" t="s">
        <v>126</v>
      </c>
      <c r="B16" s="24">
        <f>120/B7</f>
        <v>0.6</v>
      </c>
    </row>
    <row r="17" spans="1:2" ht="12.75">
      <c r="A17" s="25" t="s">
        <v>127</v>
      </c>
      <c r="B17" s="24">
        <f>240/200</f>
        <v>1.2</v>
      </c>
    </row>
    <row r="18" spans="1:2" ht="12.75">
      <c r="A18" s="25" t="s">
        <v>128</v>
      </c>
      <c r="B18" s="24">
        <f>B7*B7/36</f>
        <v>1111.111111111111</v>
      </c>
    </row>
    <row r="19" spans="1:2" ht="12.75">
      <c r="A19" s="25" t="s">
        <v>129</v>
      </c>
      <c r="B19" s="24">
        <f>(B7*B7)/(B12*B12)</f>
        <v>4</v>
      </c>
    </row>
    <row r="20" spans="1:3" ht="12.75">
      <c r="A20" s="25" t="s">
        <v>130</v>
      </c>
      <c r="B20" s="24">
        <f>5*LOG(B7)+2.1</f>
        <v>13.605149978319906</v>
      </c>
      <c r="C20" t="s">
        <v>132</v>
      </c>
    </row>
    <row r="21" spans="1:2" ht="12.75">
      <c r="A21" s="25" t="s">
        <v>130</v>
      </c>
      <c r="B21" s="24">
        <f>5*LOG(B7)+(B9-6)+2.1</f>
        <v>12.105149978319906</v>
      </c>
    </row>
    <row r="22" spans="1:2" ht="12.75">
      <c r="A22" s="25"/>
      <c r="B22" s="24"/>
    </row>
    <row r="23" spans="1:2" ht="12.75">
      <c r="A23" s="25" t="s">
        <v>133</v>
      </c>
      <c r="B23" s="24">
        <f>D8/B12</f>
        <v>0.7</v>
      </c>
    </row>
    <row r="24" spans="1:2" ht="12.75">
      <c r="A24" s="25" t="s">
        <v>136</v>
      </c>
      <c r="B24" s="24">
        <f>15*F8</f>
        <v>70.5</v>
      </c>
    </row>
    <row r="25" spans="1:2" ht="12.75">
      <c r="A25" s="25"/>
      <c r="B25" s="24"/>
    </row>
    <row r="26" spans="1:2" ht="12.75">
      <c r="A26" s="25" t="s">
        <v>137</v>
      </c>
      <c r="B26" s="24">
        <f>B7/B12</f>
        <v>2</v>
      </c>
    </row>
  </sheetData>
  <printOptions/>
  <pageMargins left="0.75" right="0.75" top="1" bottom="1" header="0.4921259845" footer="0.492125984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I74"/>
  <sheetViews>
    <sheetView workbookViewId="0" topLeftCell="A51">
      <selection activeCell="H5" sqref="H5"/>
    </sheetView>
  </sheetViews>
  <sheetFormatPr defaultColWidth="11.421875" defaultRowHeight="12.75"/>
  <cols>
    <col min="7" max="7" width="11.57421875" style="0" bestFit="1" customWidth="1"/>
  </cols>
  <sheetData>
    <row r="1" spans="1:7" ht="12.75">
      <c r="A1" s="8" t="s">
        <v>7</v>
      </c>
      <c r="E1" t="s">
        <v>9</v>
      </c>
      <c r="G1" s="1">
        <v>1000</v>
      </c>
    </row>
    <row r="2" spans="1:7" ht="12.75">
      <c r="A2" t="s">
        <v>8</v>
      </c>
      <c r="E2" t="s">
        <v>10</v>
      </c>
      <c r="G2" s="1">
        <v>200</v>
      </c>
    </row>
    <row r="3" spans="5:7" ht="12.75">
      <c r="E3" s="3" t="s">
        <v>11</v>
      </c>
      <c r="F3" s="2"/>
      <c r="G3" s="5">
        <f>G1/G2</f>
        <v>5</v>
      </c>
    </row>
    <row r="5" spans="1:7" ht="12.75">
      <c r="A5" s="8" t="s">
        <v>1</v>
      </c>
      <c r="E5" t="s">
        <v>4</v>
      </c>
      <c r="G5" s="1">
        <v>100</v>
      </c>
    </row>
    <row r="6" spans="1:7" ht="12.75">
      <c r="A6" t="s">
        <v>0</v>
      </c>
      <c r="E6" t="s">
        <v>5</v>
      </c>
      <c r="G6" s="1">
        <v>25</v>
      </c>
    </row>
    <row r="7" spans="5:7" ht="12.75">
      <c r="E7" t="s">
        <v>6</v>
      </c>
      <c r="G7" s="6">
        <f>(G5/G6)-1</f>
        <v>3</v>
      </c>
    </row>
    <row r="10" ht="12.75">
      <c r="G10" s="4"/>
    </row>
    <row r="11" spans="1:7" ht="12.75">
      <c r="A11" s="8" t="s">
        <v>2</v>
      </c>
      <c r="E11" t="s">
        <v>4</v>
      </c>
      <c r="G11" s="1">
        <v>60</v>
      </c>
    </row>
    <row r="12" spans="1:7" ht="12.75">
      <c r="A12" t="s">
        <v>3</v>
      </c>
      <c r="E12" t="s">
        <v>5</v>
      </c>
      <c r="G12" s="1">
        <v>30</v>
      </c>
    </row>
    <row r="13" spans="5:7" ht="12.75">
      <c r="E13" t="s">
        <v>6</v>
      </c>
      <c r="G13" s="7">
        <f>(G11/G12)+1</f>
        <v>3</v>
      </c>
    </row>
    <row r="15" spans="1:7" ht="12.75">
      <c r="A15" s="8" t="s">
        <v>33</v>
      </c>
      <c r="E15" t="s">
        <v>4</v>
      </c>
      <c r="G15" s="1">
        <v>90</v>
      </c>
    </row>
    <row r="16" spans="1:7" ht="12.75">
      <c r="A16" t="s">
        <v>34</v>
      </c>
      <c r="E16" t="s">
        <v>5</v>
      </c>
      <c r="G16" s="1">
        <v>15</v>
      </c>
    </row>
    <row r="17" spans="5:7" ht="12.75">
      <c r="E17" t="s">
        <v>6</v>
      </c>
      <c r="G17" s="7">
        <f>(G15/G16)-1</f>
        <v>5</v>
      </c>
    </row>
    <row r="19" ht="12.75">
      <c r="A19" s="8" t="s">
        <v>35</v>
      </c>
    </row>
    <row r="20" spans="1:7" ht="12.75">
      <c r="A20" t="s">
        <v>36</v>
      </c>
      <c r="E20" t="s">
        <v>4</v>
      </c>
      <c r="G20" s="1">
        <v>90</v>
      </c>
    </row>
    <row r="21" spans="5:7" ht="12.75">
      <c r="E21" t="s">
        <v>37</v>
      </c>
      <c r="G21" s="1">
        <v>230</v>
      </c>
    </row>
    <row r="22" ht="12.75">
      <c r="G22" s="12">
        <f>1-(G20/G21)</f>
        <v>0.6086956521739131</v>
      </c>
    </row>
    <row r="23" ht="12.75">
      <c r="A23" s="2" t="s">
        <v>38</v>
      </c>
    </row>
    <row r="24" ht="12.75">
      <c r="A24" s="2" t="s">
        <v>39</v>
      </c>
    </row>
    <row r="26" spans="1:9" ht="12.75">
      <c r="A26" s="8" t="s">
        <v>12</v>
      </c>
      <c r="H26" t="s">
        <v>63</v>
      </c>
      <c r="I26" t="s">
        <v>66</v>
      </c>
    </row>
    <row r="27" spans="1:9" ht="12.75">
      <c r="A27" t="s">
        <v>13</v>
      </c>
      <c r="E27" t="s">
        <v>14</v>
      </c>
      <c r="G27" s="1">
        <v>3</v>
      </c>
      <c r="H27" t="s">
        <v>64</v>
      </c>
      <c r="I27" t="s">
        <v>67</v>
      </c>
    </row>
    <row r="28" spans="5:9" ht="12.75">
      <c r="E28" t="s">
        <v>15</v>
      </c>
      <c r="G28" s="1">
        <v>5</v>
      </c>
      <c r="H28" t="s">
        <v>65</v>
      </c>
      <c r="I28" t="s">
        <v>68</v>
      </c>
    </row>
    <row r="29" spans="5:7" ht="12.75">
      <c r="E29" t="s">
        <v>16</v>
      </c>
      <c r="G29" s="7">
        <f>G27*G28</f>
        <v>15</v>
      </c>
    </row>
    <row r="31" ht="12.75">
      <c r="A31" s="8" t="s">
        <v>17</v>
      </c>
    </row>
    <row r="32" spans="1:7" ht="12.75">
      <c r="A32" t="s">
        <v>18</v>
      </c>
      <c r="E32" t="s">
        <v>19</v>
      </c>
      <c r="G32" s="1">
        <v>3</v>
      </c>
    </row>
    <row r="33" spans="5:7" ht="12.75">
      <c r="E33" t="s">
        <v>20</v>
      </c>
      <c r="G33" s="1">
        <v>1000</v>
      </c>
    </row>
    <row r="34" spans="5:7" ht="12.75">
      <c r="E34" t="s">
        <v>21</v>
      </c>
      <c r="G34" s="7">
        <f>G32*G33</f>
        <v>3000</v>
      </c>
    </row>
    <row r="35" s="10" customFormat="1" ht="12.75">
      <c r="G35" s="11"/>
    </row>
    <row r="37" ht="12.75">
      <c r="A37" s="8" t="s">
        <v>22</v>
      </c>
    </row>
    <row r="38" spans="1:8" ht="12.75">
      <c r="A38" t="s">
        <v>23</v>
      </c>
      <c r="E38" t="s">
        <v>24</v>
      </c>
      <c r="H38" s="1">
        <v>78</v>
      </c>
    </row>
    <row r="39" spans="5:8" ht="12.75">
      <c r="E39" t="s">
        <v>25</v>
      </c>
      <c r="H39" s="1">
        <v>5.6</v>
      </c>
    </row>
    <row r="40" spans="5:8" ht="12.75">
      <c r="E40" t="s">
        <v>26</v>
      </c>
      <c r="H40" s="1">
        <v>21</v>
      </c>
    </row>
    <row r="41" spans="5:8" ht="12.75">
      <c r="E41" t="s">
        <v>21</v>
      </c>
      <c r="H41" s="9">
        <f>206*((H38*H39)/H40)</f>
        <v>4284.799999999999</v>
      </c>
    </row>
    <row r="43" ht="12.75">
      <c r="A43" s="8" t="s">
        <v>31</v>
      </c>
    </row>
    <row r="44" spans="5:8" ht="12.75">
      <c r="E44" t="s">
        <v>27</v>
      </c>
      <c r="H44" s="1">
        <v>4284</v>
      </c>
    </row>
    <row r="45" spans="5:8" ht="12.75">
      <c r="E45" t="s">
        <v>28</v>
      </c>
      <c r="H45" s="1">
        <v>1000</v>
      </c>
    </row>
    <row r="46" spans="5:8" ht="12.75">
      <c r="E46" t="s">
        <v>29</v>
      </c>
      <c r="H46" s="9">
        <f>H44/H45</f>
        <v>4.284</v>
      </c>
    </row>
    <row r="47" spans="5:8" ht="12.75">
      <c r="E47" t="s">
        <v>32</v>
      </c>
      <c r="H47" s="1">
        <v>5</v>
      </c>
    </row>
    <row r="48" spans="5:9" ht="12.75">
      <c r="E48" t="s">
        <v>30</v>
      </c>
      <c r="H48" s="9">
        <f>H46*H47</f>
        <v>21.419999999999998</v>
      </c>
      <c r="I48" t="s">
        <v>62</v>
      </c>
    </row>
    <row r="51" ht="12.75">
      <c r="A51" s="8" t="s">
        <v>40</v>
      </c>
    </row>
    <row r="52" spans="1:8" ht="12.75">
      <c r="A52" t="s">
        <v>41</v>
      </c>
      <c r="E52" t="s">
        <v>43</v>
      </c>
      <c r="H52" s="1">
        <v>2.8</v>
      </c>
    </row>
    <row r="53" spans="5:8" ht="12.75">
      <c r="E53" t="s">
        <v>42</v>
      </c>
      <c r="H53" s="1">
        <v>1000</v>
      </c>
    </row>
    <row r="54" spans="5:8" ht="12.75">
      <c r="E54" t="s">
        <v>44</v>
      </c>
      <c r="H54" s="13">
        <f>57.3*H52/H53</f>
        <v>0.16043999999999997</v>
      </c>
    </row>
    <row r="56" ht="12.75">
      <c r="A56" s="2" t="s">
        <v>45</v>
      </c>
    </row>
    <row r="58" ht="12.75">
      <c r="A58" s="8" t="s">
        <v>46</v>
      </c>
    </row>
    <row r="59" spans="1:8" ht="12.75">
      <c r="A59" t="s">
        <v>47</v>
      </c>
      <c r="E59" t="s">
        <v>48</v>
      </c>
      <c r="H59" s="1">
        <v>3.7</v>
      </c>
    </row>
    <row r="60" spans="5:8" ht="12.75">
      <c r="E60" t="s">
        <v>49</v>
      </c>
      <c r="H60" s="1">
        <v>0.53</v>
      </c>
    </row>
    <row r="61" spans="5:8" ht="12.75">
      <c r="E61" t="s">
        <v>50</v>
      </c>
      <c r="H61" s="13">
        <f>57.3*H59/H60</f>
        <v>400.01886792452825</v>
      </c>
    </row>
    <row r="64" ht="12.75">
      <c r="A64" s="8" t="s">
        <v>51</v>
      </c>
    </row>
    <row r="65" spans="1:8" ht="12.75">
      <c r="A65" t="s">
        <v>52</v>
      </c>
      <c r="E65" t="s">
        <v>53</v>
      </c>
      <c r="H65" s="1">
        <v>5.6</v>
      </c>
    </row>
    <row r="66" spans="5:8" ht="12.75">
      <c r="E66" t="s">
        <v>54</v>
      </c>
      <c r="H66" s="1">
        <v>1000</v>
      </c>
    </row>
    <row r="67" spans="5:8" ht="12.75">
      <c r="E67" t="s">
        <v>55</v>
      </c>
      <c r="H67" s="9">
        <f>206*H65/H66</f>
        <v>1.1536</v>
      </c>
    </row>
    <row r="69" ht="12.75">
      <c r="A69" s="2" t="s">
        <v>61</v>
      </c>
    </row>
    <row r="70" ht="12.75">
      <c r="A70" s="8" t="s">
        <v>56</v>
      </c>
    </row>
    <row r="71" spans="1:8" ht="12.75">
      <c r="A71" t="s">
        <v>57</v>
      </c>
      <c r="E71" t="s">
        <v>59</v>
      </c>
      <c r="H71" s="1">
        <v>40</v>
      </c>
    </row>
    <row r="72" spans="5:8" ht="12.75">
      <c r="E72" t="s">
        <v>58</v>
      </c>
      <c r="H72" s="1">
        <v>1.15</v>
      </c>
    </row>
    <row r="73" spans="5:8" ht="12.75">
      <c r="E73" t="s">
        <v>60</v>
      </c>
      <c r="H73" s="9">
        <f>H71/H72</f>
        <v>34.78260869565218</v>
      </c>
    </row>
    <row r="74" ht="12.75">
      <c r="A74" s="2"/>
    </row>
  </sheetData>
  <printOptions/>
  <pageMargins left="0.75" right="0.75" top="1" bottom="1"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dimension ref="A1:A102"/>
  <sheetViews>
    <sheetView tabSelected="1" workbookViewId="0" topLeftCell="A1">
      <selection activeCell="F28" sqref="F28"/>
    </sheetView>
  </sheetViews>
  <sheetFormatPr defaultColWidth="11.421875" defaultRowHeight="12.75"/>
  <sheetData>
    <row r="1" ht="12.75">
      <c r="A1" s="14" t="s">
        <v>69</v>
      </c>
    </row>
    <row r="2" ht="12.75">
      <c r="A2" s="15" t="s">
        <v>70</v>
      </c>
    </row>
    <row r="4" ht="12.75">
      <c r="A4" t="s">
        <v>71</v>
      </c>
    </row>
    <row r="6" ht="12.75">
      <c r="A6" t="s">
        <v>72</v>
      </c>
    </row>
    <row r="8" ht="12.75">
      <c r="A8" s="15" t="s">
        <v>73</v>
      </c>
    </row>
    <row r="10" ht="12.75">
      <c r="A10" s="16" t="s">
        <v>74</v>
      </c>
    </row>
    <row r="12" ht="12.75">
      <c r="A12" s="16" t="s">
        <v>75</v>
      </c>
    </row>
    <row r="14" ht="12.75">
      <c r="A14" s="16" t="s">
        <v>76</v>
      </c>
    </row>
    <row r="16" ht="12.75">
      <c r="A16" s="16" t="s">
        <v>77</v>
      </c>
    </row>
    <row r="18" ht="12.75">
      <c r="A18" s="17" t="s">
        <v>78</v>
      </c>
    </row>
    <row r="20" ht="12.75">
      <c r="A20" s="16" t="s">
        <v>79</v>
      </c>
    </row>
    <row r="22" ht="12.75">
      <c r="A22" s="16" t="s">
        <v>80</v>
      </c>
    </row>
    <row r="24" ht="12.75">
      <c r="A24" s="17" t="s">
        <v>81</v>
      </c>
    </row>
    <row r="26" ht="12.75">
      <c r="A26" s="16" t="s">
        <v>82</v>
      </c>
    </row>
    <row r="28" ht="12.75">
      <c r="A28" s="16" t="s">
        <v>83</v>
      </c>
    </row>
    <row r="30" ht="12.75">
      <c r="A30" s="16" t="s">
        <v>84</v>
      </c>
    </row>
    <row r="32" ht="12.75">
      <c r="A32" s="16" t="s">
        <v>85</v>
      </c>
    </row>
    <row r="34" ht="12.75">
      <c r="A34" s="17" t="s">
        <v>86</v>
      </c>
    </row>
    <row r="36" ht="12.75">
      <c r="A36" s="16" t="s">
        <v>87</v>
      </c>
    </row>
    <row r="38" ht="12.75">
      <c r="A38" s="16" t="s">
        <v>88</v>
      </c>
    </row>
    <row r="40" ht="12.75">
      <c r="A40" s="17" t="s">
        <v>89</v>
      </c>
    </row>
    <row r="42" ht="12.75">
      <c r="A42" s="16" t="s">
        <v>90</v>
      </c>
    </row>
    <row r="44" ht="12.75">
      <c r="A44" s="15" t="s">
        <v>91</v>
      </c>
    </row>
    <row r="46" ht="12.75">
      <c r="A46" s="16" t="s">
        <v>92</v>
      </c>
    </row>
    <row r="48" ht="12.75">
      <c r="A48" s="16" t="s">
        <v>93</v>
      </c>
    </row>
    <row r="50" ht="12.75">
      <c r="A50" t="s">
        <v>94</v>
      </c>
    </row>
    <row r="52" ht="12.75">
      <c r="A52" s="16" t="s">
        <v>95</v>
      </c>
    </row>
    <row r="54" ht="12.75">
      <c r="A54" s="17" t="s">
        <v>96</v>
      </c>
    </row>
    <row r="56" ht="12.75">
      <c r="A56" s="16" t="s">
        <v>97</v>
      </c>
    </row>
    <row r="58" ht="12.75">
      <c r="A58" s="17" t="s">
        <v>98</v>
      </c>
    </row>
    <row r="60" ht="12.75">
      <c r="A60" s="16" t="s">
        <v>99</v>
      </c>
    </row>
    <row r="62" ht="12.75">
      <c r="A62" t="s">
        <v>100</v>
      </c>
    </row>
    <row r="64" ht="12.75">
      <c r="A64" s="16" t="s">
        <v>101</v>
      </c>
    </row>
    <row r="66" ht="12.75">
      <c r="A66" s="17" t="s">
        <v>102</v>
      </c>
    </row>
    <row r="68" ht="12.75">
      <c r="A68" s="16" t="s">
        <v>103</v>
      </c>
    </row>
    <row r="70" ht="12.75">
      <c r="A70" s="18" t="s">
        <v>104</v>
      </c>
    </row>
    <row r="72" ht="12.75">
      <c r="A72" s="16" t="s">
        <v>105</v>
      </c>
    </row>
    <row r="74" ht="12.75">
      <c r="A74" s="15" t="s">
        <v>106</v>
      </c>
    </row>
    <row r="76" ht="12.75">
      <c r="A76" s="19" t="s">
        <v>107</v>
      </c>
    </row>
    <row r="78" ht="12.75">
      <c r="A78" s="16" t="s">
        <v>79</v>
      </c>
    </row>
    <row r="80" ht="12.75">
      <c r="A80" t="s">
        <v>108</v>
      </c>
    </row>
    <row r="82" ht="12.75">
      <c r="A82" s="16" t="s">
        <v>109</v>
      </c>
    </row>
    <row r="84" ht="12.75">
      <c r="A84" s="18" t="s">
        <v>110</v>
      </c>
    </row>
    <row r="86" ht="12.75">
      <c r="A86" s="16" t="s">
        <v>111</v>
      </c>
    </row>
    <row r="88" ht="12.75">
      <c r="A88" s="17" t="s">
        <v>112</v>
      </c>
    </row>
    <row r="90" ht="12.75">
      <c r="A90" t="s">
        <v>113</v>
      </c>
    </row>
    <row r="92" ht="12.75">
      <c r="A92" s="16" t="s">
        <v>114</v>
      </c>
    </row>
    <row r="94" ht="12.75">
      <c r="A94" t="s">
        <v>115</v>
      </c>
    </row>
    <row r="96" ht="12.75">
      <c r="A96" s="16" t="s">
        <v>116</v>
      </c>
    </row>
    <row r="98" ht="12.75">
      <c r="A98" t="s">
        <v>117</v>
      </c>
    </row>
    <row r="100" ht="12.75">
      <c r="A100" s="16" t="s">
        <v>118</v>
      </c>
    </row>
    <row r="102" ht="12.75">
      <c r="A102" s="16" t="s">
        <v>119</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PICARD</dc:creator>
  <cp:keywords/>
  <dc:description/>
  <cp:lastModifiedBy>penninckx</cp:lastModifiedBy>
  <dcterms:created xsi:type="dcterms:W3CDTF">2007-09-01T21:11:22Z</dcterms:created>
  <dcterms:modified xsi:type="dcterms:W3CDTF">2011-12-12T19:58:20Z</dcterms:modified>
  <cp:category/>
  <cp:version/>
  <cp:contentType/>
  <cp:contentStatus/>
</cp:coreProperties>
</file>